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17007A4B-56B0-4315-9C03-1F5D2019A914}" xr6:coauthVersionLast="47" xr6:coauthVersionMax="47" xr10:uidLastSave="{00000000-0000-0000-0000-000000000000}"/>
  <workbookProtection lockStructure="1"/>
  <bookViews>
    <workbookView xWindow="-120" yWindow="-120" windowWidth="29040" windowHeight="16440" xr2:uid="{00000000-000D-0000-FFFF-FFFF00000000}"/>
  </bookViews>
  <sheets>
    <sheet name="Enter your info" sheetId="1" r:id="rId1"/>
    <sheet name="Bear Hunt formation" sheetId="3" r:id="rId2"/>
    <sheet name="Viking Vengeance" sheetId="2" r:id="rId3"/>
  </sheets>
  <definedNames>
    <definedName name="Archer" localSheetId="2">'Viking Vengeance'!$B$4</definedName>
    <definedName name="Archer">'Bear Hunt formation'!$B$4</definedName>
    <definedName name="Cavarly" localSheetId="2">'Viking Vengeance'!$B$3</definedName>
    <definedName name="Cavarly">'Bear Hunt formation'!$B$3</definedName>
    <definedName name="Infantry" localSheetId="2">'Viking Vengeance'!$B$2</definedName>
    <definedName name="Infantry">'Bear Hunt formation'!$B$2</definedName>
    <definedName name="MarchCapacity" localSheetId="2">#REF!</definedName>
    <definedName name="MarchCapacity">'Bear Hunt formation'!$C$11</definedName>
    <definedName name="MarchCount" localSheetId="2">'Viking Vengeance'!$C$7</definedName>
    <definedName name="MarchCount">'Bear Hunt formation'!$C$8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8" i="3"/>
  <c r="F9" i="3"/>
  <c r="F10" i="3"/>
  <c r="F8" i="3"/>
  <c r="K3" i="3"/>
  <c r="K4" i="3"/>
  <c r="K2" i="3"/>
  <c r="C16" i="1"/>
  <c r="C17" i="1"/>
  <c r="C18" i="1"/>
  <c r="C13" i="1"/>
  <c r="C3" i="3" s="1"/>
  <c r="C14" i="1"/>
  <c r="C4" i="3" s="1"/>
  <c r="B17" i="3" s="1"/>
  <c r="C12" i="1"/>
  <c r="C2" i="3" s="1"/>
  <c r="C10" i="3"/>
  <c r="C11" i="3" s="1"/>
  <c r="C9" i="3"/>
  <c r="D3" i="3" s="1"/>
  <c r="C8" i="3"/>
  <c r="G1" i="3" s="1"/>
  <c r="B4" i="3"/>
  <c r="B3" i="3"/>
  <c r="B2" i="3"/>
  <c r="C8" i="2"/>
  <c r="C7" i="2"/>
  <c r="C1" i="2" s="1"/>
  <c r="H5" i="2"/>
  <c r="B4" i="2"/>
  <c r="B3" i="2"/>
  <c r="B2" i="2"/>
  <c r="C5" i="3" l="1"/>
  <c r="D2" i="3"/>
  <c r="B16" i="3"/>
  <c r="C4" i="2"/>
  <c r="F3" i="3"/>
  <c r="G3" i="3" s="1"/>
  <c r="D4" i="3"/>
  <c r="F4" i="3"/>
  <c r="G4" i="3" s="1"/>
  <c r="I4" i="3" s="1"/>
  <c r="B15" i="3"/>
  <c r="C3" i="2"/>
  <c r="F2" i="3"/>
  <c r="G2" i="3" s="1"/>
  <c r="I2" i="3" s="1"/>
  <c r="B5" i="3"/>
  <c r="C2" i="2"/>
  <c r="F2" i="2" s="1"/>
  <c r="B5" i="2"/>
  <c r="D5" i="3" l="1"/>
  <c r="I3" i="3"/>
  <c r="C17" i="3"/>
  <c r="F3" i="2"/>
  <c r="F4" i="2" s="1"/>
  <c r="B13" i="2"/>
  <c r="B18" i="3"/>
  <c r="J2" i="2"/>
  <c r="B15" i="2" l="1"/>
  <c r="J4" i="2"/>
  <c r="C13" i="2"/>
  <c r="B14" i="2"/>
  <c r="J3" i="2"/>
  <c r="G3" i="2" s="1"/>
  <c r="C16" i="3"/>
  <c r="F5" i="2"/>
  <c r="G2" i="2"/>
  <c r="D17" i="3"/>
  <c r="E17" i="3" s="1"/>
  <c r="C14" i="2" l="1"/>
  <c r="D14" i="2" s="1"/>
  <c r="E14" i="2" s="1"/>
  <c r="D13" i="2"/>
  <c r="G4" i="2"/>
  <c r="D16" i="3"/>
  <c r="E16" i="3" s="1"/>
  <c r="F17" i="3"/>
  <c r="G17" i="3" s="1"/>
  <c r="H17" i="3" s="1"/>
  <c r="B16" i="2"/>
  <c r="C15" i="3"/>
  <c r="I5" i="3"/>
  <c r="J2" i="3" s="1"/>
  <c r="C15" i="2"/>
  <c r="D15" i="2" s="1"/>
  <c r="C16" i="2" l="1"/>
  <c r="I17" i="3"/>
  <c r="E15" i="2"/>
  <c r="F15" i="2" s="1"/>
  <c r="F14" i="2"/>
  <c r="G14" i="2" s="1"/>
  <c r="J4" i="3"/>
  <c r="J3" i="3"/>
  <c r="F16" i="3"/>
  <c r="G16" i="3" s="1"/>
  <c r="D16" i="2"/>
  <c r="E13" i="2"/>
  <c r="F13" i="2" s="1"/>
  <c r="C18" i="3"/>
  <c r="D15" i="3"/>
  <c r="D18" i="3" s="1"/>
  <c r="F16" i="2" l="1"/>
  <c r="H14" i="2"/>
  <c r="H16" i="3"/>
  <c r="I16" i="3" s="1"/>
  <c r="E15" i="3"/>
  <c r="E16" i="2"/>
  <c r="G13" i="2"/>
  <c r="G15" i="2" s="1"/>
  <c r="H15" i="2" s="1"/>
  <c r="H13" i="2" l="1"/>
  <c r="E18" i="3"/>
  <c r="G16" i="2"/>
  <c r="F15" i="3"/>
  <c r="F18" i="3" s="1"/>
  <c r="G15" i="3" l="1"/>
  <c r="G18" i="3" s="1"/>
  <c r="H15" i="3" l="1"/>
  <c r="H18" i="3" l="1"/>
  <c r="I15" i="3"/>
</calcChain>
</file>

<file path=xl/sharedStrings.xml><?xml version="1.0" encoding="utf-8"?>
<sst xmlns="http://schemas.openxmlformats.org/spreadsheetml/2006/main" count="104" uniqueCount="59">
  <si>
    <t>(All)</t>
  </si>
  <si>
    <t>Input</t>
  </si>
  <si>
    <t>Infantry</t>
  </si>
  <si>
    <t>Cavalry</t>
  </si>
  <si>
    <t>Archer</t>
  </si>
  <si>
    <t>March Size</t>
  </si>
  <si>
    <t>March Count</t>
  </si>
  <si>
    <t>(Bear Hunt)</t>
  </si>
  <si>
    <t xml:space="preserve"> (As a joiner)</t>
  </si>
  <si>
    <t>Amount per marches</t>
  </si>
  <si>
    <t>Enter 0 if there are no restriction</t>
  </si>
  <si>
    <t xml:space="preserve"> (As a starter)</t>
  </si>
  <si>
    <t xml:space="preserve">  Infantry</t>
  </si>
  <si>
    <t xml:space="preserve">  Cavarly</t>
  </si>
  <si>
    <t xml:space="preserve">  Archers</t>
  </si>
  <si>
    <t>Your troops</t>
  </si>
  <si>
    <t>Priority</t>
  </si>
  <si>
    <t>Formation</t>
  </si>
  <si>
    <t>Troops in your city</t>
  </si>
  <si>
    <t>High</t>
  </si>
  <si>
    <t>Medium</t>
  </si>
  <si>
    <t>Low</t>
  </si>
  <si>
    <t>Total</t>
  </si>
  <si>
    <t>Your marches count?</t>
  </si>
  <si>
    <t>Legend</t>
  </si>
  <si>
    <t>Your input</t>
  </si>
  <si>
    <t>Capacity of your march?</t>
  </si>
  <si>
    <t>Results</t>
  </si>
  <si>
    <t>Calc Process</t>
  </si>
  <si>
    <t>Troops Type</t>
  </si>
  <si>
    <t>1</t>
  </si>
  <si>
    <t>2</t>
  </si>
  <si>
    <t>3</t>
  </si>
  <si>
    <t>4</t>
  </si>
  <si>
    <t>5</t>
  </si>
  <si>
    <t>6</t>
  </si>
  <si>
    <t>Cavarly</t>
  </si>
  <si>
    <t>Your Own rally</t>
  </si>
  <si>
    <t>(Recommended)</t>
  </si>
  <si>
    <t>For joining</t>
  </si>
  <si>
    <t>Troops ratio</t>
  </si>
  <si>
    <t>Amount per march? (If restricted)</t>
  </si>
  <si>
    <t>Your rally</t>
  </si>
  <si>
    <t>Link to other sheets</t>
    <phoneticPr fontId="10"/>
  </si>
  <si>
    <t>Viking Vengeance</t>
    <phoneticPr fontId="10"/>
  </si>
  <si>
    <t>Bear Hunt formation</t>
    <phoneticPr fontId="10"/>
  </si>
  <si>
    <t>Enter Your Info</t>
    <phoneticPr fontId="10"/>
  </si>
  <si>
    <t>Troops Ratio</t>
    <phoneticPr fontId="10"/>
  </si>
  <si>
    <t xml:space="preserve"> (As a joiner)</t>
    <phoneticPr fontId="10"/>
  </si>
  <si>
    <t>Your Input (Readonly)</t>
    <phoneticPr fontId="10"/>
  </si>
  <si>
    <t>Go to</t>
    <phoneticPr fontId="10"/>
  </si>
  <si>
    <t>"Enter Your Info"</t>
    <phoneticPr fontId="10"/>
  </si>
  <si>
    <t>to change the values</t>
    <phoneticPr fontId="10"/>
  </si>
  <si>
    <t>Archer</t>
    <phoneticPr fontId="10"/>
  </si>
  <si>
    <t>Cavalry</t>
    <phoneticPr fontId="10"/>
  </si>
  <si>
    <t>Infantry</t>
    <phoneticPr fontId="10"/>
  </si>
  <si>
    <t>Own Rally Ratio</t>
    <phoneticPr fontId="10"/>
  </si>
  <si>
    <t>Joiner ratio</t>
    <phoneticPr fontId="10"/>
  </si>
  <si>
    <t>Your input (Readonly)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</si>
</sst>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"/>
    <numFmt numFmtId="177" formatCode="&quot;March&quot;\ @"/>
  </numFmts>
  <fonts count="25" x14ac:knownFonts="1">
    <font>
      <sz val="10"/>
      <color rgb="FF000000"/>
      <name val="Aptos Narrow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3F3F76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3F3F3F"/>
      <name val="Arial"/>
      <family val="2"/>
    </font>
    <font>
      <sz val="9"/>
      <color rgb="FF000000"/>
      <name val="Arial"/>
      <family val="2"/>
    </font>
    <font>
      <sz val="13"/>
      <color theme="1"/>
      <name val="Arial"/>
      <family val="2"/>
    </font>
    <font>
      <sz val="6"/>
      <name val="Aptos Narrow"/>
      <family val="3"/>
      <charset val="128"/>
      <scheme val="minor"/>
    </font>
    <font>
      <sz val="28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1"/>
      <color rgb="FFFFFFFF"/>
      <name val="Arial"/>
      <family val="2"/>
    </font>
    <font>
      <sz val="10"/>
      <color rgb="FF00000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3F3F76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  <font>
      <u/>
      <sz val="10"/>
      <color theme="10"/>
      <name val="Aptos Narrow"/>
      <family val="2"/>
      <scheme val="minor"/>
    </font>
    <font>
      <u/>
      <sz val="12"/>
      <color theme="10"/>
      <name val="Arial"/>
      <family val="2"/>
    </font>
    <font>
      <sz val="10"/>
      <color rgb="FF3F3F76"/>
      <name val="Arial"/>
      <family val="2"/>
    </font>
    <font>
      <u/>
      <sz val="2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2" fillId="5" borderId="0" xfId="0" applyFont="1" applyFill="1" applyAlignment="1">
      <alignment horizontal="left" vertical="center"/>
    </xf>
    <xf numFmtId="177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3" fontId="18" fillId="2" borderId="1" xfId="0" applyNumberFormat="1" applyFont="1" applyFill="1" applyBorder="1" applyAlignment="1" applyProtection="1">
      <alignment horizontal="right"/>
      <protection locked="0"/>
    </xf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left" vertical="center"/>
    </xf>
    <xf numFmtId="3" fontId="7" fillId="4" borderId="7" xfId="0" applyNumberFormat="1" applyFont="1" applyFill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3" borderId="5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3" fontId="23" fillId="3" borderId="17" xfId="0" applyNumberFormat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22" fillId="0" borderId="0" xfId="2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3" fontId="3" fillId="2" borderId="23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left" vertical="center"/>
    </xf>
    <xf numFmtId="3" fontId="7" fillId="4" borderId="2" xfId="0" applyNumberFormat="1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16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3"/>
    </xf>
    <xf numFmtId="0" fontId="11" fillId="0" borderId="12" xfId="0" applyFont="1" applyBorder="1" applyAlignment="1">
      <alignment horizontal="left" vertical="center" indent="3"/>
    </xf>
    <xf numFmtId="0" fontId="11" fillId="0" borderId="14" xfId="0" applyFont="1" applyBorder="1" applyAlignment="1">
      <alignment horizontal="left" vertical="center" indent="3"/>
    </xf>
    <xf numFmtId="0" fontId="1" fillId="0" borderId="0" xfId="0" applyFont="1"/>
    <xf numFmtId="0" fontId="22" fillId="0" borderId="12" xfId="2" applyFont="1" applyBorder="1" applyAlignment="1" applyProtection="1">
      <alignment horizontal="center" vertical="center"/>
      <protection locked="0"/>
    </xf>
    <xf numFmtId="0" fontId="22" fillId="0" borderId="13" xfId="2" applyFont="1" applyBorder="1" applyAlignment="1" applyProtection="1">
      <alignment horizontal="center" vertical="center"/>
      <protection locked="0"/>
    </xf>
    <xf numFmtId="0" fontId="22" fillId="0" borderId="14" xfId="2" applyFont="1" applyBorder="1" applyAlignment="1" applyProtection="1">
      <alignment horizontal="center" vertical="center"/>
      <protection locked="0"/>
    </xf>
    <xf numFmtId="0" fontId="22" fillId="0" borderId="16" xfId="2" applyFont="1" applyBorder="1" applyAlignment="1" applyProtection="1">
      <alignment horizontal="center" vertical="center"/>
      <protection locked="0"/>
    </xf>
    <xf numFmtId="0" fontId="24" fillId="0" borderId="10" xfId="2" applyFont="1" applyBorder="1" applyAlignment="1" applyProtection="1">
      <alignment horizontal="center" vertical="center"/>
      <protection locked="0"/>
    </xf>
    <xf numFmtId="0" fontId="24" fillId="0" borderId="0" xfId="2" applyFont="1" applyBorder="1" applyAlignment="1" applyProtection="1">
      <alignment horizontal="center" vertical="center"/>
      <protection locked="0"/>
    </xf>
    <xf numFmtId="0" fontId="24" fillId="0" borderId="15" xfId="2" applyFont="1" applyBorder="1" applyAlignment="1" applyProtection="1">
      <alignment horizontal="center" vertical="center"/>
      <protection locked="0"/>
    </xf>
    <xf numFmtId="0" fontId="22" fillId="0" borderId="21" xfId="2" applyFont="1" applyBorder="1" applyAlignment="1" applyProtection="1">
      <alignment vertical="center"/>
      <protection locked="0"/>
    </xf>
    <xf numFmtId="0" fontId="22" fillId="0" borderId="22" xfId="2" applyFont="1" applyBorder="1" applyAlignme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34">
    <dxf>
      <font>
        <i/>
        <color rgb="FF0B8043"/>
      </font>
      <fill>
        <patternFill patternType="none"/>
      </fill>
    </dxf>
    <dxf>
      <font>
        <i/>
        <color rgb="FF0B8043"/>
      </font>
      <fill>
        <patternFill patternType="none"/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 tint="0.2499465926084170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1">
    <tableStyle name="TableStyleLight8 2" pivot="0" count="9" xr9:uid="{D786530B-8DB7-4560-BC70-DCD21615898C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secondRowStripe" dxfId="27"/>
      <tableStyleElement type="firstColumnStripe" dxfId="26"/>
      <tableStyleElement type="secondColumnStripe" dxfId="25"/>
    </tableStyle>
  </tableStyles>
  <colors>
    <mruColors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sult_for_bear_hunt" displayName="Result_for_bear_hunt" ref="A14:I18" headerRowDxfId="24" dataDxfId="23" totalsRowDxfId="22">
  <tableColumns count="9">
    <tableColumn id="1" xr3:uid="{00000000-0010-0000-0100-000001000000}" name="Troops Type" dataDxfId="21"/>
    <tableColumn id="2" xr3:uid="{00000000-0010-0000-0100-000002000000}" name="Your rally" dataDxfId="20"/>
    <tableColumn id="3" xr3:uid="{00000000-0010-0000-0100-000003000000}" name="1" dataDxfId="19"/>
    <tableColumn id="4" xr3:uid="{00000000-0010-0000-0100-000004000000}" name="2" dataDxfId="18"/>
    <tableColumn id="5" xr3:uid="{00000000-0010-0000-0100-000005000000}" name="3" dataDxfId="17"/>
    <tableColumn id="6" xr3:uid="{00000000-0010-0000-0100-000006000000}" name="4" dataDxfId="16"/>
    <tableColumn id="7" xr3:uid="{00000000-0010-0000-0100-000007000000}" name="5" dataDxfId="15"/>
    <tableColumn id="8" xr3:uid="{00000000-0010-0000-0100-000008000000}" name="6" dataDxfId="14"/>
    <tableColumn id="9" xr3:uid="{00000000-0010-0000-0100-000009000000}" name="Total" dataDxfId="13"/>
  </tableColumns>
  <tableStyleInfo name="TableStyleLight8 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_for_viking_vengeance" displayName="Result_for_viking_vengeance" ref="A12:H16" headerRowDxfId="12" dataDxfId="11" totalsRowDxfId="10">
  <tableColumns count="8">
    <tableColumn id="1" xr3:uid="{00000000-0010-0000-0000-000001000000}" name="Troops Type" dataDxfId="9"/>
    <tableColumn id="2" xr3:uid="{00000000-0010-0000-0000-000002000000}" name="1" dataDxfId="8"/>
    <tableColumn id="3" xr3:uid="{00000000-0010-0000-0000-000003000000}" name="2" dataDxfId="7"/>
    <tableColumn id="4" xr3:uid="{00000000-0010-0000-0000-000004000000}" name="3" dataDxfId="6"/>
    <tableColumn id="5" xr3:uid="{00000000-0010-0000-0000-000005000000}" name="4" dataDxfId="5"/>
    <tableColumn id="6" xr3:uid="{00000000-0010-0000-0000-000006000000}" name="5" dataDxfId="4"/>
    <tableColumn id="7" xr3:uid="{00000000-0010-0000-0000-000007000000}" name="6" dataDxfId="3"/>
    <tableColumn id="8" xr3:uid="{00000000-0010-0000-0000-000008000000}" name="Total" dataDxfId="2"/>
  </tableColumns>
  <tableStyleInfo name="TableStyleLight8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F22"/>
  <sheetViews>
    <sheetView tabSelected="1" workbookViewId="0">
      <selection activeCell="B2" sqref="B2"/>
    </sheetView>
  </sheetViews>
  <sheetFormatPr defaultColWidth="14.42578125" defaultRowHeight="15.75" customHeight="1" x14ac:dyDescent="0.2"/>
  <cols>
    <col min="1" max="1" width="24.140625" style="8" bestFit="1" customWidth="1"/>
    <col min="2" max="16384" width="14.42578125" style="8"/>
  </cols>
  <sheetData>
    <row r="1" spans="1:6" ht="15.75" customHeight="1" x14ac:dyDescent="0.25">
      <c r="A1" s="8" t="s">
        <v>0</v>
      </c>
      <c r="B1" s="9" t="s">
        <v>1</v>
      </c>
    </row>
    <row r="2" spans="1:6" ht="15.75" customHeight="1" x14ac:dyDescent="0.2">
      <c r="A2" s="10" t="s">
        <v>2</v>
      </c>
      <c r="B2" s="11">
        <v>400000</v>
      </c>
      <c r="D2" s="12"/>
    </row>
    <row r="3" spans="1:6" ht="15.75" customHeight="1" x14ac:dyDescent="0.2">
      <c r="A3" s="10" t="s">
        <v>3</v>
      </c>
      <c r="B3" s="11">
        <v>400000</v>
      </c>
    </row>
    <row r="4" spans="1:6" ht="15.75" customHeight="1" x14ac:dyDescent="0.2">
      <c r="A4" s="10" t="s">
        <v>4</v>
      </c>
      <c r="B4" s="11">
        <v>400000</v>
      </c>
      <c r="D4" s="13"/>
    </row>
    <row r="5" spans="1:6" ht="15.75" customHeight="1" x14ac:dyDescent="0.2">
      <c r="A5" s="10" t="s">
        <v>5</v>
      </c>
      <c r="B5" s="11">
        <v>150000</v>
      </c>
      <c r="D5" s="12"/>
    </row>
    <row r="6" spans="1:6" ht="15.75" customHeight="1" x14ac:dyDescent="0.2">
      <c r="A6" s="10" t="s">
        <v>6</v>
      </c>
      <c r="B6" s="11">
        <v>6</v>
      </c>
      <c r="E6" s="47" t="s">
        <v>24</v>
      </c>
      <c r="F6" s="24" t="s">
        <v>25</v>
      </c>
    </row>
    <row r="7" spans="1:6" ht="15.75" customHeight="1" x14ac:dyDescent="0.2">
      <c r="A7" s="10"/>
      <c r="E7" s="48"/>
      <c r="F7" s="25" t="s">
        <v>27</v>
      </c>
    </row>
    <row r="8" spans="1:6" ht="15.75" customHeight="1" x14ac:dyDescent="0.2">
      <c r="A8" s="10" t="s">
        <v>7</v>
      </c>
      <c r="E8" s="49"/>
      <c r="F8" s="28" t="s">
        <v>28</v>
      </c>
    </row>
    <row r="9" spans="1:6" ht="15.75" customHeight="1" x14ac:dyDescent="0.2">
      <c r="A9" s="1" t="s">
        <v>8</v>
      </c>
      <c r="B9" s="12"/>
    </row>
    <row r="10" spans="1:6" ht="15.75" customHeight="1" x14ac:dyDescent="0.2">
      <c r="A10" s="10" t="s">
        <v>9</v>
      </c>
      <c r="B10" s="11">
        <v>70000</v>
      </c>
      <c r="C10" s="2" t="s">
        <v>10</v>
      </c>
    </row>
    <row r="11" spans="1:6" ht="15.75" customHeight="1" x14ac:dyDescent="0.2">
      <c r="A11" s="1" t="s">
        <v>11</v>
      </c>
      <c r="B11" s="1" t="s">
        <v>47</v>
      </c>
      <c r="C11" s="2"/>
    </row>
    <row r="12" spans="1:6" ht="15.75" customHeight="1" x14ac:dyDescent="0.2">
      <c r="A12" s="10" t="s">
        <v>12</v>
      </c>
      <c r="B12" s="11">
        <v>4</v>
      </c>
      <c r="C12" s="39">
        <f>$B$5*B12/SUM($B$12:$B$14)</f>
        <v>6000</v>
      </c>
    </row>
    <row r="13" spans="1:6" ht="15.75" customHeight="1" x14ac:dyDescent="0.2">
      <c r="A13" s="10" t="s">
        <v>13</v>
      </c>
      <c r="B13" s="11">
        <v>11</v>
      </c>
      <c r="C13" s="39">
        <f t="shared" ref="C13:C14" si="0">$B$5*B13/SUM($B$12:$B$14)</f>
        <v>16500</v>
      </c>
    </row>
    <row r="14" spans="1:6" ht="15.75" customHeight="1" x14ac:dyDescent="0.2">
      <c r="A14" s="10" t="s">
        <v>14</v>
      </c>
      <c r="B14" s="11">
        <v>85</v>
      </c>
      <c r="C14" s="39">
        <f t="shared" si="0"/>
        <v>127500</v>
      </c>
    </row>
    <row r="15" spans="1:6" ht="15.75" customHeight="1" x14ac:dyDescent="0.2">
      <c r="A15" s="1" t="s">
        <v>48</v>
      </c>
      <c r="B15" s="1" t="s">
        <v>47</v>
      </c>
      <c r="C15" s="2"/>
    </row>
    <row r="16" spans="1:6" ht="15.75" customHeight="1" x14ac:dyDescent="0.2">
      <c r="A16" s="10" t="s">
        <v>12</v>
      </c>
      <c r="B16" s="11">
        <v>1</v>
      </c>
      <c r="C16" s="39">
        <f t="shared" ref="C16:C18" si="1">$B$10*B16/SUM($B$16:$B$18)</f>
        <v>7000</v>
      </c>
    </row>
    <row r="17" spans="1:3" ht="15.75" customHeight="1" x14ac:dyDescent="0.2">
      <c r="A17" s="10" t="s">
        <v>13</v>
      </c>
      <c r="B17" s="11">
        <v>1</v>
      </c>
      <c r="C17" s="39">
        <f t="shared" si="1"/>
        <v>7000</v>
      </c>
    </row>
    <row r="18" spans="1:3" ht="15.75" customHeight="1" x14ac:dyDescent="0.2">
      <c r="A18" s="10" t="s">
        <v>14</v>
      </c>
      <c r="B18" s="11">
        <v>8</v>
      </c>
      <c r="C18" s="39">
        <f t="shared" si="1"/>
        <v>56000</v>
      </c>
    </row>
    <row r="19" spans="1:3" ht="15.75" customHeight="1" x14ac:dyDescent="0.2">
      <c r="A19" s="50"/>
      <c r="B19" s="50"/>
    </row>
    <row r="20" spans="1:3" ht="15.75" customHeight="1" x14ac:dyDescent="0.2">
      <c r="B20" s="45" t="s">
        <v>43</v>
      </c>
      <c r="C20" s="46"/>
    </row>
    <row r="21" spans="1:3" ht="15.75" customHeight="1" x14ac:dyDescent="0.2">
      <c r="B21" s="62" t="s">
        <v>44</v>
      </c>
      <c r="C21" s="63"/>
    </row>
    <row r="22" spans="1:3" ht="15.75" customHeight="1" x14ac:dyDescent="0.2">
      <c r="B22" s="64" t="s">
        <v>45</v>
      </c>
      <c r="C22" s="65"/>
    </row>
  </sheetData>
  <sheetProtection sheet="1" objects="1" scenarios="1" selectLockedCells="1"/>
  <mergeCells count="4">
    <mergeCell ref="B20:C20"/>
    <mergeCell ref="B21:C21"/>
    <mergeCell ref="B22:C22"/>
    <mergeCell ref="E6:E8"/>
  </mergeCells>
  <phoneticPr fontId="10"/>
  <dataValidations count="6">
    <dataValidation type="decimal" allowBlank="1" showDropDown="1" showErrorMessage="1" errorTitle="Error" error="Enter your marches count correctly [1 - 6]" sqref="B6" xr:uid="{00000000-0002-0000-0000-000000000000}">
      <formula1>1</formula1>
      <formula2>6</formula2>
    </dataValidation>
    <dataValidation type="decimal" operator="greaterThanOrEqual" allowBlank="1" showDropDown="1" showErrorMessage="1" errorTitle="Error" error="The number must not be less than 0" sqref="B2:B5" xr:uid="{00000000-0002-0000-0000-000001000000}">
      <formula1>0</formula1>
    </dataValidation>
    <dataValidation type="decimal" allowBlank="1" showDropDown="1" showErrorMessage="1" errorTitle="Error" error="Troops amount per marches exceed your march size [0-C5]" sqref="B10" xr:uid="{00000000-0002-0000-0000-000002000000}">
      <formula1>0</formula1>
      <formula2>B5</formula2>
    </dataValidation>
    <dataValidation type="decimal" allowBlank="1" showDropDown="1" showErrorMessage="1" errorTitle="Error" error="Infantry + Cavarly + Archer exceed your march size [0 - (B5-B12-B14)]" sqref="B13 B17" xr:uid="{00000000-0002-0000-0000-000003000000}">
      <formula1>0</formula1>
      <formula2>B5-B12-B14</formula2>
    </dataValidation>
    <dataValidation type="decimal" allowBlank="1" showDropDown="1" showErrorMessage="1" errorTitle="Error" error="Infantry + Cavarly + Archer exceed your march size [0 - (B5-B12-B13)]" sqref="B14 B18" xr:uid="{00000000-0002-0000-0000-000004000000}">
      <formula1>0</formula1>
      <formula2>B5-B12-B13</formula2>
    </dataValidation>
    <dataValidation type="decimal" allowBlank="1" showDropDown="1" showErrorMessage="1" errorTitle="Error" error="Infantry + Cavarly + Archer exceed your march size [0 - (B5-B13-B14)]" sqref="B12 B16" xr:uid="{00000000-0002-0000-0000-000005000000}">
      <formula1>0</formula1>
      <formula2>B5-B13-B14</formula2>
    </dataValidation>
  </dataValidations>
  <hyperlinks>
    <hyperlink ref="B21" location="'Viking Vengeance'!A1" display="Viking Vengeance" xr:uid="{E0F9DBC3-C28E-4A99-AED0-6A3967C75C7B}"/>
    <hyperlink ref="B22" location="'Bear Hunt formation'!A1" display="Bear Hunt formation" xr:uid="{D7844D57-723E-4F1A-917B-1C6DEE2733B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1"/>
  <sheetViews>
    <sheetView workbookViewId="0">
      <selection activeCell="C21" sqref="C21:D23"/>
    </sheetView>
  </sheetViews>
  <sheetFormatPr defaultColWidth="14.42578125" defaultRowHeight="15.75" customHeight="1" x14ac:dyDescent="0.25"/>
  <cols>
    <col min="1" max="1" width="19" style="16" customWidth="1"/>
    <col min="2" max="2" width="18.7109375" style="16" customWidth="1"/>
    <col min="3" max="10" width="21.140625" style="16" customWidth="1"/>
    <col min="11" max="26" width="8.7109375" style="16" customWidth="1"/>
    <col min="27" max="16384" width="14.42578125" style="16"/>
  </cols>
  <sheetData>
    <row r="1" spans="1:26" ht="18.75" customHeight="1" x14ac:dyDescent="0.25">
      <c r="A1" s="14"/>
      <c r="B1" s="15" t="s">
        <v>15</v>
      </c>
      <c r="C1" s="15" t="s">
        <v>37</v>
      </c>
      <c r="D1" s="40" t="s">
        <v>38</v>
      </c>
      <c r="E1" s="41"/>
      <c r="F1" s="15" t="s">
        <v>39</v>
      </c>
      <c r="G1" s="15" t="str">
        <f>_xlfn.CONCAT("Divided by ",C8)</f>
        <v>Divided by 6</v>
      </c>
      <c r="H1" s="14"/>
      <c r="I1" s="17" t="s">
        <v>17</v>
      </c>
      <c r="J1" s="15" t="s">
        <v>40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25">
      <c r="A2" s="15" t="s">
        <v>2</v>
      </c>
      <c r="B2" s="18">
        <f>'Enter your info'!B2</f>
        <v>400000</v>
      </c>
      <c r="C2" s="18">
        <f>'Enter your info'!C12</f>
        <v>6000</v>
      </c>
      <c r="D2" s="20">
        <f t="shared" ref="D2:D3" si="0">$C$9*0.1</f>
        <v>15000</v>
      </c>
      <c r="E2" s="14"/>
      <c r="F2" s="20">
        <f t="shared" ref="F2:F4" si="1">B2-C2</f>
        <v>394000</v>
      </c>
      <c r="G2" s="19">
        <f t="shared" ref="G2:G4" si="2">F2/$C$8</f>
        <v>65666.666666666672</v>
      </c>
      <c r="H2" s="14"/>
      <c r="I2" s="21">
        <f>ROUNDUP(MIN(C10*K2, G2),0)</f>
        <v>7000</v>
      </c>
      <c r="J2" s="29">
        <f t="shared" ref="J2:J4" si="3">I2/$I$5*10</f>
        <v>1</v>
      </c>
      <c r="K2" s="3">
        <f>'Enter your info'!B16/SUM('Enter your info'!$B$16:$B$18)</f>
        <v>0.1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5">
      <c r="A3" s="15" t="s">
        <v>3</v>
      </c>
      <c r="B3" s="18">
        <f>'Enter your info'!B3</f>
        <v>400000</v>
      </c>
      <c r="C3" s="18">
        <f>'Enter your info'!C13</f>
        <v>16500</v>
      </c>
      <c r="D3" s="20">
        <f t="shared" si="0"/>
        <v>15000</v>
      </c>
      <c r="E3" s="14"/>
      <c r="F3" s="20">
        <f t="shared" si="1"/>
        <v>383500</v>
      </c>
      <c r="G3" s="19">
        <f t="shared" si="2"/>
        <v>63916.666666666664</v>
      </c>
      <c r="H3" s="14"/>
      <c r="I3" s="21">
        <f>ROUNDUP(MIN(C11-I2-I4, G3),0)</f>
        <v>17583</v>
      </c>
      <c r="J3" s="29">
        <f t="shared" si="3"/>
        <v>2.511857142857143</v>
      </c>
      <c r="K3" s="3">
        <f>'Enter your info'!B17/SUM('Enter your info'!$B$16:$B$18)</f>
        <v>0.1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5">
      <c r="A4" s="15" t="s">
        <v>4</v>
      </c>
      <c r="B4" s="18">
        <f>'Enter your info'!B4</f>
        <v>400000</v>
      </c>
      <c r="C4" s="18">
        <f>'Enter your info'!C14</f>
        <v>127500</v>
      </c>
      <c r="D4" s="20">
        <f>$C$9*0.8</f>
        <v>120000</v>
      </c>
      <c r="E4" s="14"/>
      <c r="F4" s="20">
        <f t="shared" si="1"/>
        <v>272500</v>
      </c>
      <c r="G4" s="19">
        <f t="shared" si="2"/>
        <v>45416.666666666664</v>
      </c>
      <c r="H4" s="14"/>
      <c r="I4" s="21">
        <f>ROUNDUP(MIN(C11*K4, G4),0)</f>
        <v>45417</v>
      </c>
      <c r="J4" s="29">
        <f t="shared" si="3"/>
        <v>6.488142857142857</v>
      </c>
      <c r="K4" s="3">
        <f>'Enter your info'!B18/SUM('Enter your info'!$B$16:$B$18)</f>
        <v>0.8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5">
      <c r="A5" s="14" t="s">
        <v>22</v>
      </c>
      <c r="B5" s="20">
        <f t="shared" ref="B5:D5" si="4">SUM(B2:B4)</f>
        <v>1200000</v>
      </c>
      <c r="C5" s="20">
        <f t="shared" si="4"/>
        <v>150000</v>
      </c>
      <c r="D5" s="20">
        <f t="shared" si="4"/>
        <v>150000</v>
      </c>
      <c r="E5" s="14"/>
      <c r="F5" s="14"/>
      <c r="G5" s="14"/>
      <c r="H5" s="14"/>
      <c r="I5" s="21">
        <f>SUM(I2:I4)</f>
        <v>70000</v>
      </c>
      <c r="J5" s="1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3"/>
      <c r="B6" s="3"/>
      <c r="C6" s="22"/>
      <c r="D6" s="22"/>
      <c r="E6" s="14"/>
      <c r="F6" s="14"/>
      <c r="G6" s="14"/>
      <c r="H6" s="14"/>
      <c r="I6" s="14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">
      <c r="A7" s="3"/>
      <c r="B7" s="3"/>
      <c r="C7" s="3"/>
      <c r="D7" s="3"/>
      <c r="E7" s="14"/>
      <c r="F7" s="61" t="s">
        <v>56</v>
      </c>
      <c r="G7" s="61" t="s">
        <v>57</v>
      </c>
      <c r="H7" s="14"/>
      <c r="I7" s="14"/>
      <c r="J7" s="1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5">
      <c r="A8" s="23" t="s">
        <v>23</v>
      </c>
      <c r="B8" s="23"/>
      <c r="C8" s="18">
        <f>'Enter your info'!B6</f>
        <v>6</v>
      </c>
      <c r="D8" s="3"/>
      <c r="E8" s="23" t="s">
        <v>55</v>
      </c>
      <c r="F8" s="18">
        <f>'Enter your info'!B12</f>
        <v>4</v>
      </c>
      <c r="G8" s="18">
        <f>'Enter your info'!B16</f>
        <v>1</v>
      </c>
      <c r="H8" s="3"/>
      <c r="I8" s="42" t="s">
        <v>24</v>
      </c>
      <c r="J8" s="36" t="s">
        <v>49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23" t="s">
        <v>26</v>
      </c>
      <c r="B9" s="23"/>
      <c r="C9" s="18">
        <f>'Enter your info'!B5</f>
        <v>150000</v>
      </c>
      <c r="D9" s="3"/>
      <c r="E9" s="23" t="s">
        <v>54</v>
      </c>
      <c r="F9" s="18">
        <f>'Enter your info'!B13</f>
        <v>11</v>
      </c>
      <c r="G9" s="18">
        <f>'Enter your info'!B17</f>
        <v>1</v>
      </c>
      <c r="H9" s="3"/>
      <c r="I9" s="43"/>
      <c r="J9" s="38" t="s">
        <v>27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23" t="s">
        <v>41</v>
      </c>
      <c r="B10" s="23"/>
      <c r="C10" s="30">
        <f>'Enter your info'!B10</f>
        <v>70000</v>
      </c>
      <c r="D10" s="27"/>
      <c r="E10" s="23" t="s">
        <v>53</v>
      </c>
      <c r="F10" s="18">
        <f>'Enter your info'!B14</f>
        <v>85</v>
      </c>
      <c r="G10" s="18">
        <f>'Enter your info'!B18</f>
        <v>8</v>
      </c>
      <c r="H10" s="3"/>
      <c r="I10" s="44"/>
      <c r="J10" s="37" t="s">
        <v>28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3"/>
      <c r="B11" s="3"/>
      <c r="C11" s="31">
        <f>IF(OR(C10=0, C10=""), C9, C10)</f>
        <v>70000</v>
      </c>
      <c r="D11" s="3"/>
      <c r="E11" s="3"/>
      <c r="F11" s="3"/>
      <c r="G11" s="3"/>
      <c r="H11" s="3"/>
      <c r="I11" s="5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25"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25">
      <c r="A14" s="5" t="s">
        <v>29</v>
      </c>
      <c r="B14" s="5" t="s">
        <v>42</v>
      </c>
      <c r="C14" s="6" t="s">
        <v>30</v>
      </c>
      <c r="D14" s="6" t="s">
        <v>31</v>
      </c>
      <c r="E14" s="6" t="s">
        <v>32</v>
      </c>
      <c r="F14" s="6" t="s">
        <v>33</v>
      </c>
      <c r="G14" s="6" t="s">
        <v>34</v>
      </c>
      <c r="H14" s="6" t="s">
        <v>35</v>
      </c>
      <c r="I14" s="5" t="s">
        <v>22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25">
      <c r="A15" s="3" t="s">
        <v>2</v>
      </c>
      <c r="B15" s="4">
        <f t="shared" ref="B15:B17" si="5">C2</f>
        <v>6000</v>
      </c>
      <c r="C15" s="4">
        <f t="shared" ref="C15:C17" si="6">I2</f>
        <v>7000</v>
      </c>
      <c r="D15" s="4">
        <f t="shared" ref="D15:D17" si="7">MIN($I2, $B2-$B15-$C15)</f>
        <v>7000</v>
      </c>
      <c r="E15" s="4">
        <f t="shared" ref="E15:E17" si="8">MIN($I2, $B2-$B15-$C15-$D15)</f>
        <v>7000</v>
      </c>
      <c r="F15" s="4">
        <f t="shared" ref="F15:F17" si="9">MIN($I2, $B2-$B15-$C15-$D15-$E15)</f>
        <v>7000</v>
      </c>
      <c r="G15" s="4">
        <f t="shared" ref="G15:G17" si="10">MIN($I2, $B2-$B15-$C15-$D15-$E15-$F15)</f>
        <v>7000</v>
      </c>
      <c r="H15" s="4">
        <f t="shared" ref="H15:H17" si="11">MIN($I2, $B2-$B15-$C15-$D15-$E15-$F15-$G15)</f>
        <v>7000</v>
      </c>
      <c r="I15" s="4">
        <f t="shared" ref="I15:I17" si="12">SUM(B15:H15)</f>
        <v>48000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3" t="s">
        <v>36</v>
      </c>
      <c r="B16" s="4">
        <f t="shared" si="5"/>
        <v>16500</v>
      </c>
      <c r="C16" s="4">
        <f t="shared" si="6"/>
        <v>17583</v>
      </c>
      <c r="D16" s="4">
        <f t="shared" si="7"/>
        <v>17583</v>
      </c>
      <c r="E16" s="4">
        <f t="shared" si="8"/>
        <v>17583</v>
      </c>
      <c r="F16" s="4">
        <f t="shared" si="9"/>
        <v>17583</v>
      </c>
      <c r="G16" s="4">
        <f t="shared" si="10"/>
        <v>17583</v>
      </c>
      <c r="H16" s="4">
        <f t="shared" si="11"/>
        <v>17583</v>
      </c>
      <c r="I16" s="4">
        <f t="shared" si="12"/>
        <v>121998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25">
      <c r="A17" s="3" t="s">
        <v>4</v>
      </c>
      <c r="B17" s="4">
        <f t="shared" si="5"/>
        <v>127500</v>
      </c>
      <c r="C17" s="4">
        <f t="shared" si="6"/>
        <v>45417</v>
      </c>
      <c r="D17" s="4">
        <f t="shared" si="7"/>
        <v>45417</v>
      </c>
      <c r="E17" s="4">
        <f t="shared" si="8"/>
        <v>45417</v>
      </c>
      <c r="F17" s="4">
        <f t="shared" si="9"/>
        <v>45417</v>
      </c>
      <c r="G17" s="4">
        <f t="shared" si="10"/>
        <v>45417</v>
      </c>
      <c r="H17" s="4">
        <f t="shared" si="11"/>
        <v>45415</v>
      </c>
      <c r="I17" s="4">
        <f t="shared" si="12"/>
        <v>400000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3" t="s">
        <v>22</v>
      </c>
      <c r="B18" s="4">
        <f t="shared" ref="B18:H18" si="13">SUM(B15:B17)</f>
        <v>150000</v>
      </c>
      <c r="C18" s="4">
        <f t="shared" si="13"/>
        <v>70000</v>
      </c>
      <c r="D18" s="4">
        <f t="shared" si="13"/>
        <v>70000</v>
      </c>
      <c r="E18" s="4">
        <f t="shared" si="13"/>
        <v>70000</v>
      </c>
      <c r="F18" s="4">
        <f t="shared" si="13"/>
        <v>70000</v>
      </c>
      <c r="G18" s="4">
        <f t="shared" si="13"/>
        <v>70000</v>
      </c>
      <c r="H18" s="4">
        <f t="shared" si="13"/>
        <v>69998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3"/>
      <c r="B21" s="58" t="s">
        <v>50</v>
      </c>
      <c r="C21" s="66" t="s">
        <v>51</v>
      </c>
      <c r="D21" s="66"/>
      <c r="E21" s="52" t="s">
        <v>52</v>
      </c>
      <c r="F21" s="52"/>
      <c r="G21" s="53"/>
      <c r="H21" s="3"/>
      <c r="I21" s="35" t="s">
        <v>43</v>
      </c>
      <c r="J21" s="3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3"/>
      <c r="B22" s="59"/>
      <c r="C22" s="67"/>
      <c r="D22" s="67"/>
      <c r="E22" s="54"/>
      <c r="F22" s="54"/>
      <c r="G22" s="55"/>
      <c r="H22" s="3"/>
      <c r="I22" s="69" t="s">
        <v>46</v>
      </c>
      <c r="J22" s="3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3"/>
      <c r="B23" s="60"/>
      <c r="C23" s="68"/>
      <c r="D23" s="68"/>
      <c r="E23" s="56"/>
      <c r="F23" s="56"/>
      <c r="G23" s="57"/>
      <c r="H23" s="3"/>
      <c r="I23" s="70" t="s">
        <v>44</v>
      </c>
      <c r="J23" s="3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8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sheetProtection sheet="1" objects="1" scenarios="1" selectLockedCells="1"/>
  <mergeCells count="5">
    <mergeCell ref="D1:E1"/>
    <mergeCell ref="I8:I10"/>
    <mergeCell ref="E21:G23"/>
    <mergeCell ref="C21:D23"/>
    <mergeCell ref="B21:B23"/>
  </mergeCells>
  <phoneticPr fontId="10"/>
  <conditionalFormatting sqref="C14:H14">
    <cfRule type="cellIs" dxfId="1" priority="1" operator="greaterThan">
      <formula>"C7"</formula>
    </cfRule>
  </conditionalFormatting>
  <dataValidations count="2">
    <dataValidation type="custom" allowBlank="1" showDropDown="1" sqref="B15:H18" xr:uid="{00000000-0002-0000-0200-000000000000}">
      <formula1>AND(ISNUMBER(B15),(NOT(OR(NOT(ISERROR(DATEVALUE(B15))), AND(ISNUMBER(B15), LEFT(CELL("format", B15))="D")))))</formula1>
    </dataValidation>
    <dataValidation allowBlank="1" showDropDown="1" sqref="A15:A18" xr:uid="{00000000-0002-0000-0200-000001000000}"/>
  </dataValidations>
  <hyperlinks>
    <hyperlink ref="I22" location="'Viking Vengeance'!A1" display="Viking Vengeance" xr:uid="{DDFDA23B-A1BB-40A8-A36E-658B4F31D161}"/>
    <hyperlink ref="I23" location="'Viking Vengeance'!A1" display="Viking Vengeance" xr:uid="{3CF62057-EA36-4661-9BED-B0FC5186F406}"/>
    <hyperlink ref="I22:J22" location="'Enter your info'!A1" display="Enter Your Info" xr:uid="{E454E4F8-1442-4D56-A525-6481C5040D00}"/>
    <hyperlink ref="C21:D23" location="'Enter your info'!A1" display="&quot;Enter Your Info&quot;" xr:uid="{0D20E9A5-A514-4F93-BCA2-1693D0D0996C}"/>
  </hyperlinks>
  <pageMargins left="0.7" right="0.7" top="0.75" bottom="0.75" header="0" footer="0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999"/>
  <sheetViews>
    <sheetView workbookViewId="0">
      <selection activeCell="C19" sqref="C19:D21"/>
    </sheetView>
  </sheetViews>
  <sheetFormatPr defaultColWidth="14.42578125" defaultRowHeight="15.75" customHeight="1" x14ac:dyDescent="0.25"/>
  <cols>
    <col min="1" max="1" width="19" style="16" customWidth="1"/>
    <col min="2" max="2" width="18.7109375" style="16" customWidth="1"/>
    <col min="3" max="8" width="21.140625" style="16" customWidth="1"/>
    <col min="9" max="10" width="14.42578125" style="16" customWidth="1"/>
    <col min="11" max="26" width="8.7109375" style="16" customWidth="1"/>
    <col min="27" max="16384" width="14.42578125" style="16"/>
  </cols>
  <sheetData>
    <row r="1" spans="1:26" ht="18.75" customHeight="1" x14ac:dyDescent="0.25">
      <c r="A1" s="14"/>
      <c r="B1" s="15" t="s">
        <v>15</v>
      </c>
      <c r="C1" s="15" t="str">
        <f>_xlfn.CONCAT("Divide by ", C7)</f>
        <v>Divide by 6</v>
      </c>
      <c r="D1" s="40" t="s">
        <v>16</v>
      </c>
      <c r="E1" s="41"/>
      <c r="F1" s="17" t="s">
        <v>17</v>
      </c>
      <c r="G1" s="17" t="s">
        <v>18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25">
      <c r="A2" s="15" t="s">
        <v>2</v>
      </c>
      <c r="B2" s="18">
        <f>'Enter your info'!B2</f>
        <v>400000</v>
      </c>
      <c r="C2" s="19">
        <f t="shared" ref="C2:C4" si="0">$B2/$C$7</f>
        <v>66666.666666666672</v>
      </c>
      <c r="D2" s="20" t="s">
        <v>19</v>
      </c>
      <c r="E2" s="14"/>
      <c r="F2" s="21">
        <f>ROUNDUP($C2,0)</f>
        <v>66667</v>
      </c>
      <c r="G2" s="21">
        <f>IF(J2&lt;0, 0, J2)</f>
        <v>0</v>
      </c>
      <c r="J2" s="20">
        <f t="shared" ref="J2:J4" si="1">$B2-$F2*$C$7</f>
        <v>-2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5">
      <c r="A3" s="15" t="s">
        <v>3</v>
      </c>
      <c r="B3" s="18">
        <f>'Enter your info'!B3</f>
        <v>400000</v>
      </c>
      <c r="C3" s="19">
        <f t="shared" si="0"/>
        <v>66666.666666666672</v>
      </c>
      <c r="D3" s="20" t="s">
        <v>20</v>
      </c>
      <c r="E3" s="14"/>
      <c r="F3" s="21">
        <f>ROUNDUP(MIN($C$8-$F2, $C3),0)</f>
        <v>66667</v>
      </c>
      <c r="G3" s="21">
        <f>IF(J2+J3&lt;0, 0, IF(J2&lt;0, J3+J2, J3))</f>
        <v>0</v>
      </c>
      <c r="J3" s="20">
        <f t="shared" si="1"/>
        <v>-2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5">
      <c r="A4" s="15" t="s">
        <v>4</v>
      </c>
      <c r="B4" s="18">
        <f>'Enter your info'!B4</f>
        <v>400000</v>
      </c>
      <c r="C4" s="19">
        <f t="shared" si="0"/>
        <v>66666.666666666672</v>
      </c>
      <c r="D4" s="20" t="s">
        <v>21</v>
      </c>
      <c r="E4" s="14"/>
      <c r="F4" s="21">
        <f>ROUNDUP(MIN($C$8-$F2-$F3, $C4),0)</f>
        <v>16666</v>
      </c>
      <c r="G4" s="21">
        <f>IF(J2+J3+J4&lt;0, 0, IF(J2+J3&lt;0, J4+J3+J2, J4))</f>
        <v>300000</v>
      </c>
      <c r="J4" s="20">
        <f t="shared" si="1"/>
        <v>300004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5">
      <c r="A5" s="14" t="s">
        <v>22</v>
      </c>
      <c r="B5" s="20">
        <f>SUM(B2:B4)</f>
        <v>1200000</v>
      </c>
      <c r="C5" s="3"/>
      <c r="D5" s="3"/>
      <c r="E5" s="14"/>
      <c r="F5" s="21">
        <f>SUM(F2:F4)</f>
        <v>150000</v>
      </c>
      <c r="G5" s="14"/>
      <c r="H5" s="14">
        <f>IF($G5&lt;0, 0, $G5)</f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3"/>
      <c r="B6" s="3"/>
      <c r="C6" s="22"/>
      <c r="D6" s="22"/>
      <c r="E6" s="14"/>
      <c r="F6" s="14"/>
      <c r="G6" s="14"/>
      <c r="H6" s="14"/>
      <c r="I6" s="14"/>
      <c r="J6" s="1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5">
      <c r="A7" s="23" t="s">
        <v>23</v>
      </c>
      <c r="B7" s="23"/>
      <c r="C7" s="18">
        <f>'Enter your info'!B6</f>
        <v>6</v>
      </c>
      <c r="D7" s="3"/>
      <c r="E7" s="47" t="s">
        <v>24</v>
      </c>
      <c r="F7" s="24" t="s">
        <v>58</v>
      </c>
      <c r="I7" s="14"/>
      <c r="J7" s="1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5">
      <c r="A8" s="23" t="s">
        <v>26</v>
      </c>
      <c r="B8" s="23"/>
      <c r="C8" s="18">
        <f>'Enter your info'!B5</f>
        <v>150000</v>
      </c>
      <c r="D8" s="3"/>
      <c r="E8" s="48"/>
      <c r="F8" s="25" t="s">
        <v>27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3"/>
      <c r="B9" s="3"/>
      <c r="C9" s="26"/>
      <c r="D9" s="27"/>
      <c r="E9" s="49"/>
      <c r="F9" s="28" t="s">
        <v>28</v>
      </c>
      <c r="I9" s="14"/>
      <c r="J9" s="1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5" t="s">
        <v>29</v>
      </c>
      <c r="B12" s="6" t="s">
        <v>30</v>
      </c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  <c r="H12" s="7" t="s">
        <v>22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ht="18.75" customHeight="1" x14ac:dyDescent="0.25">
      <c r="A13" s="3" t="s">
        <v>2</v>
      </c>
      <c r="B13" s="4">
        <f t="shared" ref="B13:B15" si="2">F2</f>
        <v>66667</v>
      </c>
      <c r="C13" s="4">
        <f t="shared" ref="C13:C15" si="3">MIN($F2, $B2-$B13)</f>
        <v>66667</v>
      </c>
      <c r="D13" s="4">
        <f t="shared" ref="D13:D15" si="4">MIN($F2, $B2-$B13-$C13)</f>
        <v>66667</v>
      </c>
      <c r="E13" s="4">
        <f t="shared" ref="E13:E15" si="5">MIN($F2, $B2-$B13-$C13-$D13)</f>
        <v>66667</v>
      </c>
      <c r="F13" s="4">
        <f t="shared" ref="F13:F15" si="6">MIN($F2, $B2-$B13-$C13-$D13-$E13)</f>
        <v>66667</v>
      </c>
      <c r="G13" s="4">
        <f>MIN($F2, $B2-$B13-$C13-$D13-$E13-$F13)</f>
        <v>66665</v>
      </c>
      <c r="H13" s="32">
        <f t="shared" ref="H13:H15" si="7">SUM(B13:G13)</f>
        <v>400000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ht="18.75" customHeight="1" x14ac:dyDescent="0.25">
      <c r="A14" s="3" t="s">
        <v>36</v>
      </c>
      <c r="B14" s="4">
        <f t="shared" si="2"/>
        <v>66667</v>
      </c>
      <c r="C14" s="4">
        <f t="shared" si="3"/>
        <v>66667</v>
      </c>
      <c r="D14" s="4">
        <f t="shared" si="4"/>
        <v>66667</v>
      </c>
      <c r="E14" s="4">
        <f t="shared" si="5"/>
        <v>66667</v>
      </c>
      <c r="F14" s="4">
        <f t="shared" si="6"/>
        <v>66667</v>
      </c>
      <c r="G14" s="4">
        <f>MIN(IF(AND($J$2&lt;0, J3&gt;0), $C$8-$G$13, $F3), $B3-$B14-$C14-$D14-$E14-$F14)</f>
        <v>66665</v>
      </c>
      <c r="H14" s="32">
        <f t="shared" si="7"/>
        <v>400000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ht="18.75" customHeight="1" x14ac:dyDescent="0.25">
      <c r="A15" s="3" t="s">
        <v>4</v>
      </c>
      <c r="B15" s="4">
        <f t="shared" si="2"/>
        <v>16666</v>
      </c>
      <c r="C15" s="4">
        <f t="shared" si="3"/>
        <v>16666</v>
      </c>
      <c r="D15" s="4">
        <f t="shared" si="4"/>
        <v>16666</v>
      </c>
      <c r="E15" s="4">
        <f t="shared" si="5"/>
        <v>16666</v>
      </c>
      <c r="F15" s="4">
        <f t="shared" si="6"/>
        <v>16666</v>
      </c>
      <c r="G15" s="4">
        <f>MIN(IF(AND($J$2&lt;0, J3&lt;0), $C$8-$G$13-$G$14, $F4), $B4-$B15-$C15-$D15-$E15-$F15)</f>
        <v>16670</v>
      </c>
      <c r="H15" s="32">
        <f t="shared" si="7"/>
        <v>100000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ht="18.75" customHeight="1" x14ac:dyDescent="0.25">
      <c r="A16" s="3" t="s">
        <v>22</v>
      </c>
      <c r="B16" s="4">
        <f t="shared" ref="B16:G16" si="8">SUM(B13:B15)</f>
        <v>150000</v>
      </c>
      <c r="C16" s="4">
        <f t="shared" si="8"/>
        <v>150000</v>
      </c>
      <c r="D16" s="4">
        <f t="shared" si="8"/>
        <v>150000</v>
      </c>
      <c r="E16" s="4">
        <f t="shared" si="8"/>
        <v>150000</v>
      </c>
      <c r="F16" s="4">
        <f t="shared" si="8"/>
        <v>150000</v>
      </c>
      <c r="G16" s="4">
        <f t="shared" si="8"/>
        <v>150000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6" ht="18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3"/>
      <c r="B19" s="58" t="s">
        <v>50</v>
      </c>
      <c r="C19" s="66" t="s">
        <v>51</v>
      </c>
      <c r="D19" s="66"/>
      <c r="E19" s="52" t="s">
        <v>52</v>
      </c>
      <c r="F19" s="52"/>
      <c r="G19" s="53"/>
      <c r="H19" s="3"/>
      <c r="I19" s="45" t="s">
        <v>43</v>
      </c>
      <c r="J19" s="4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3"/>
      <c r="B20" s="59"/>
      <c r="C20" s="67"/>
      <c r="D20" s="67"/>
      <c r="E20" s="54"/>
      <c r="F20" s="54"/>
      <c r="G20" s="55"/>
      <c r="H20" s="3"/>
      <c r="I20" s="62" t="s">
        <v>46</v>
      </c>
      <c r="J20" s="6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3"/>
      <c r="B21" s="60"/>
      <c r="C21" s="68"/>
      <c r="D21" s="68"/>
      <c r="E21" s="56"/>
      <c r="F21" s="56"/>
      <c r="G21" s="57"/>
      <c r="H21" s="3"/>
      <c r="I21" s="64" t="s">
        <v>45</v>
      </c>
      <c r="J21" s="6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sheetProtection sheet="1" objects="1" scenarios="1" selectLockedCells="1"/>
  <mergeCells count="8">
    <mergeCell ref="D1:E1"/>
    <mergeCell ref="E7:E9"/>
    <mergeCell ref="I19:J19"/>
    <mergeCell ref="I20:J20"/>
    <mergeCell ref="I21:J21"/>
    <mergeCell ref="B19:B21"/>
    <mergeCell ref="C19:D21"/>
    <mergeCell ref="E19:G21"/>
  </mergeCells>
  <phoneticPr fontId="10"/>
  <conditionalFormatting sqref="B12:G12">
    <cfRule type="cellIs" dxfId="0" priority="1" operator="greaterThan">
      <formula>"C7"</formula>
    </cfRule>
  </conditionalFormatting>
  <dataValidations count="2">
    <dataValidation type="custom" allowBlank="1" showDropDown="1" sqref="B13:H16" xr:uid="{00000000-0002-0000-0100-000000000000}">
      <formula1>AND(ISNUMBER(B13),(NOT(OR(NOT(ISERROR(DATEVALUE(B13))), AND(ISNUMBER(B13), LEFT(CELL("format", B13))="D")))))</formula1>
    </dataValidation>
    <dataValidation allowBlank="1" showDropDown="1" sqref="A13:A16" xr:uid="{00000000-0002-0000-0100-000001000000}"/>
  </dataValidations>
  <hyperlinks>
    <hyperlink ref="I20" location="'Viking Vengeance'!A1" display="Viking Vengeance" xr:uid="{61E469EF-C118-4829-ADDC-079EBC84F4E6}"/>
    <hyperlink ref="I21" location="'Bear Hunt formation'!A1" display="Bear Hunt formation" xr:uid="{917F0F7C-D9CD-442B-A71A-BE80D69B45F6}"/>
    <hyperlink ref="I20:J20" location="'Enter your info'!A1" display="Enter Your Info" xr:uid="{8E12E9A0-0BC7-405B-9F95-7A5651F8D908}"/>
    <hyperlink ref="C19:D21" location="'Enter your info'!A1" display="&quot;Enter Your Info&quot;" xr:uid="{417CC597-5353-4E86-8C84-5013065A2D0A}"/>
  </hyperlink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Enter your info</vt:lpstr>
      <vt:lpstr>Bear Hunt formation</vt:lpstr>
      <vt:lpstr>Viking Vengeance</vt:lpstr>
      <vt:lpstr>'Viking Vengeance'!Archer</vt:lpstr>
      <vt:lpstr>Archer</vt:lpstr>
      <vt:lpstr>'Viking Vengeance'!Cavarly</vt:lpstr>
      <vt:lpstr>Cavarly</vt:lpstr>
      <vt:lpstr>'Viking Vengeance'!Infantry</vt:lpstr>
      <vt:lpstr>Infantry</vt:lpstr>
      <vt:lpstr>MarchCapacity</vt:lpstr>
      <vt:lpstr>'Viking Vengeance'!MarchCount</vt:lpstr>
      <vt:lpstr>MarchCount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2026-04-22T06:10:30Z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504514-6e13-49d7-8203-001e97ae7662_Enabled">
    <vt:lpwstr>true</vt:lpwstr>
  </property>
  <property fmtid="{D5CDD505-2E9C-101B-9397-08002B2CF9AE}" pid="3" name="MSIP_Label_9f504514-6e13-49d7-8203-001e97ae7662_SetDate">
    <vt:lpwstr>2026-04-17T02:07:39Z</vt:lpwstr>
  </property>
  <property fmtid="{D5CDD505-2E9C-101B-9397-08002B2CF9AE}" pid="4" name="MSIP_Label_9f504514-6e13-49d7-8203-001e97ae7662_Method">
    <vt:lpwstr>Standard</vt:lpwstr>
  </property>
  <property fmtid="{D5CDD505-2E9C-101B-9397-08002B2CF9AE}" pid="5" name="MSIP_Label_9f504514-6e13-49d7-8203-001e97ae7662_Name">
    <vt:lpwstr>defa4170-0d19-0005-0004-bc88714345d2</vt:lpwstr>
  </property>
  <property fmtid="{D5CDD505-2E9C-101B-9397-08002B2CF9AE}" pid="6" name="MSIP_Label_9f504514-6e13-49d7-8203-001e97ae7662_SiteId">
    <vt:lpwstr>1a0fe579-7f10-4395-ac1e-6c52a1509b88</vt:lpwstr>
  </property>
  <property fmtid="{D5CDD505-2E9C-101B-9397-08002B2CF9AE}" pid="7" name="MSIP_Label_9f504514-6e13-49d7-8203-001e97ae7662_ActionId">
    <vt:lpwstr>f952acb4-987a-483a-9326-03b2c59f0754</vt:lpwstr>
  </property>
  <property fmtid="{D5CDD505-2E9C-101B-9397-08002B2CF9AE}" pid="8" name="MSIP_Label_9f504514-6e13-49d7-8203-001e97ae7662_ContentBits">
    <vt:lpwstr>0</vt:lpwstr>
  </property>
  <property fmtid="{D5CDD505-2E9C-101B-9397-08002B2CF9AE}" pid="9" name="MSIP_Label_9f504514-6e13-49d7-8203-001e97ae7662_Tag">
    <vt:lpwstr>10, 3, 0, 1</vt:lpwstr>
  </property>
</Properties>
</file>